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755" windowHeight="6720" activeTab="0"/>
  </bookViews>
  <sheets>
    <sheet name="Berechnung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<sst xmlns="http://schemas.openxmlformats.org/spreadsheetml/2006/main" count="49" uniqueCount="47">
  <si>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Auslegung Pibros</t>
  </si>
  <si>
    <t>Legende</t>
  </si>
  <si>
    <t>Spannweite in (mm):</t>
  </si>
  <si>
    <r>
      <t>rot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Eingabewerte</t>
    </r>
  </si>
  <si>
    <t>Einbauten</t>
  </si>
  <si>
    <t>Gewicht (g)</t>
  </si>
  <si>
    <t>Depron-Dicke (mm):</t>
  </si>
  <si>
    <r>
      <t>grün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= Zwischenwerte</t>
    </r>
  </si>
  <si>
    <t>Servos:</t>
  </si>
  <si>
    <r>
      <t>blau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= Ergebniswerte</t>
    </r>
  </si>
  <si>
    <t>Empfänger:</t>
  </si>
  <si>
    <t>spez. Gew. Depron (g/dm3):</t>
  </si>
  <si>
    <t>...konstant!</t>
  </si>
  <si>
    <t>E-Akku:</t>
  </si>
  <si>
    <t>Sonstig, Kleber:</t>
  </si>
  <si>
    <t>Depron-Teile</t>
  </si>
  <si>
    <t>Fläche (dm2)</t>
  </si>
  <si>
    <t>Abmessungen (mm)</t>
  </si>
  <si>
    <t>E-Motor:</t>
  </si>
  <si>
    <t>Breite x</t>
  </si>
  <si>
    <t>Höhe</t>
  </si>
  <si>
    <t>Steller:</t>
  </si>
  <si>
    <t>Teil 1:</t>
  </si>
  <si>
    <t>Flugakku:</t>
  </si>
  <si>
    <t>Teil 2:</t>
  </si>
  <si>
    <t>Teil 3:</t>
  </si>
  <si>
    <t>Summe Einbauten:</t>
  </si>
  <si>
    <t>Teil 4:</t>
  </si>
  <si>
    <t>Teil 5:</t>
  </si>
  <si>
    <t>Teil 6:</t>
  </si>
  <si>
    <t>Teil 7:</t>
  </si>
  <si>
    <t>Teil 8:</t>
  </si>
  <si>
    <t>...schiefes Dreieck!</t>
  </si>
  <si>
    <t>Teil 9:</t>
  </si>
  <si>
    <t>...alle "vier" Ruder!</t>
  </si>
  <si>
    <t>Summe Teile 1-9:</t>
  </si>
  <si>
    <t>Faktor zur SPW 800mm:</t>
  </si>
  <si>
    <t>Spannweite (mm):</t>
  </si>
  <si>
    <t>Tragflächeninhalt (dm2):</t>
  </si>
  <si>
    <t>Länge (mm):</t>
  </si>
  <si>
    <t>Flächenbelastung (g/dm2):</t>
  </si>
  <si>
    <t>Profildicke (%):</t>
  </si>
  <si>
    <t>Abfluggewicht (g):</t>
  </si>
  <si>
    <t>Versatz Teil 4+5 (mm):</t>
  </si>
  <si>
    <t>Schwerpunktlage (mm):</t>
  </si>
  <si>
    <t>Versatz Teil 6+7 (mm):</t>
  </si>
  <si>
    <t>...von der Nasenspitze!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</si>
</sst>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color indexed="15"/>
      <name val="Arial"/>
      <family val="2"/>
    </font>
    <font>
      <b/>
      <i/>
      <sz val="12"/>
      <color indexed="15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0" fillId="2" borderId="0" xfId="0" applyFill="1" applyAlignment="1">
      <alignment/>
    </xf>
    <xf numFmtId="1" fontId="13" fillId="3" borderId="1" xfId="0" applyNumberFormat="1" applyFont="1" applyFill="1" applyBorder="1" applyAlignment="1">
      <alignment/>
    </xf>
    <xf numFmtId="1" fontId="13" fillId="3" borderId="2" xfId="0" applyNumberFormat="1" applyFont="1" applyFill="1" applyBorder="1" applyAlignment="1">
      <alignment/>
    </xf>
    <xf numFmtId="178" fontId="14" fillId="3" borderId="1" xfId="0" applyNumberFormat="1" applyFont="1" applyFill="1" applyBorder="1" applyAlignment="1">
      <alignment/>
    </xf>
    <xf numFmtId="178" fontId="14" fillId="3" borderId="2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2" fillId="3" borderId="6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right"/>
    </xf>
    <xf numFmtId="1" fontId="13" fillId="3" borderId="9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0" fillId="4" borderId="4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right"/>
    </xf>
    <xf numFmtId="0" fontId="2" fillId="4" borderId="5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2" xfId="0" applyFill="1" applyBorder="1" applyAlignment="1">
      <alignment/>
    </xf>
    <xf numFmtId="0" fontId="10" fillId="4" borderId="2" xfId="0" applyFont="1" applyFill="1" applyBorder="1" applyAlignment="1">
      <alignment horizontal="right"/>
    </xf>
    <xf numFmtId="0" fontId="10" fillId="4" borderId="9" xfId="0" applyFont="1" applyFill="1" applyBorder="1" applyAlignment="1">
      <alignment/>
    </xf>
    <xf numFmtId="0" fontId="1" fillId="4" borderId="13" xfId="0" applyFont="1" applyFill="1" applyBorder="1" applyAlignment="1">
      <alignment horizontal="right"/>
    </xf>
    <xf numFmtId="2" fontId="4" fillId="4" borderId="14" xfId="0" applyNumberFormat="1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1" fillId="4" borderId="14" xfId="0" applyFont="1" applyFill="1" applyBorder="1" applyAlignment="1">
      <alignment horizontal="right"/>
    </xf>
    <xf numFmtId="0" fontId="8" fillId="4" borderId="14" xfId="0" applyFont="1" applyFill="1" applyBorder="1" applyAlignment="1">
      <alignment horizontal="left"/>
    </xf>
    <xf numFmtId="0" fontId="0" fillId="4" borderId="15" xfId="0" applyFill="1" applyBorder="1" applyAlignment="1">
      <alignment/>
    </xf>
    <xf numFmtId="0" fontId="1" fillId="4" borderId="16" xfId="0" applyFont="1" applyFill="1" applyBorder="1" applyAlignment="1">
      <alignment horizontal="right"/>
    </xf>
    <xf numFmtId="178" fontId="8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/>
    </xf>
    <xf numFmtId="1" fontId="4" fillId="4" borderId="0" xfId="0" applyNumberFormat="1" applyFont="1" applyFill="1" applyBorder="1" applyAlignment="1">
      <alignment horizontal="left"/>
    </xf>
    <xf numFmtId="0" fontId="9" fillId="4" borderId="17" xfId="0" applyFont="1" applyFill="1" applyBorder="1" applyAlignment="1">
      <alignment/>
    </xf>
    <xf numFmtId="0" fontId="1" fillId="4" borderId="11" xfId="0" applyFont="1" applyFill="1" applyBorder="1" applyAlignment="1">
      <alignment horizontal="right"/>
    </xf>
    <xf numFmtId="1" fontId="8" fillId="4" borderId="18" xfId="0" applyNumberFormat="1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1" fillId="4" borderId="18" xfId="0" applyFont="1" applyFill="1" applyBorder="1" applyAlignment="1">
      <alignment horizontal="right"/>
    </xf>
    <xf numFmtId="1" fontId="4" fillId="4" borderId="18" xfId="0" applyNumberFormat="1" applyFont="1" applyFill="1" applyBorder="1" applyAlignment="1">
      <alignment horizontal="left"/>
    </xf>
    <xf numFmtId="0" fontId="9" fillId="4" borderId="19" xfId="0" applyFont="1" applyFill="1" applyBorder="1" applyAlignment="1">
      <alignment/>
    </xf>
    <xf numFmtId="0" fontId="10" fillId="4" borderId="11" xfId="0" applyFont="1" applyFill="1" applyBorder="1" applyAlignment="1">
      <alignment horizontal="right"/>
    </xf>
    <xf numFmtId="178" fontId="4" fillId="4" borderId="18" xfId="0" applyNumberFormat="1" applyFont="1" applyFill="1" applyBorder="1" applyAlignment="1">
      <alignment/>
    </xf>
    <xf numFmtId="1" fontId="8" fillId="4" borderId="18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0" fontId="9" fillId="4" borderId="20" xfId="0" applyFont="1" applyFill="1" applyBorder="1" applyAlignment="1">
      <alignment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6" fillId="4" borderId="9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9" xfId="0" applyFill="1" applyBorder="1" applyAlignment="1">
      <alignment/>
    </xf>
    <xf numFmtId="0" fontId="10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/>
    </xf>
    <xf numFmtId="0" fontId="6" fillId="4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right"/>
    </xf>
    <xf numFmtId="2" fontId="3" fillId="4" borderId="23" xfId="0" applyNumberFormat="1" applyFont="1" applyFill="1" applyBorder="1" applyAlignment="1">
      <alignment horizontal="left"/>
    </xf>
    <xf numFmtId="0" fontId="16" fillId="4" borderId="20" xfId="0" applyFont="1" applyFill="1" applyBorder="1" applyAlignment="1">
      <alignment/>
    </xf>
    <xf numFmtId="0" fontId="17" fillId="4" borderId="8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right"/>
    </xf>
    <xf numFmtId="178" fontId="14" fillId="5" borderId="2" xfId="0" applyNumberFormat="1" applyFont="1" applyFill="1" applyBorder="1" applyAlignment="1">
      <alignment/>
    </xf>
    <xf numFmtId="1" fontId="13" fillId="5" borderId="2" xfId="0" applyNumberFormat="1" applyFont="1" applyFill="1" applyBorder="1" applyAlignment="1">
      <alignment/>
    </xf>
    <xf numFmtId="1" fontId="13" fillId="5" borderId="9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4" sqref="F4"/>
    </sheetView>
  </sheetViews>
  <sheetFormatPr defaultColWidth="11.421875" defaultRowHeight="12.75"/>
  <cols>
    <col min="1" max="1" width="23.7109375" style="0" customWidth="1"/>
    <col min="2" max="2" width="11.57421875" style="0" customWidth="1"/>
    <col min="3" max="3" width="10.28125" style="0" customWidth="1"/>
    <col min="4" max="4" width="21.00390625" style="0" customWidth="1"/>
    <col min="5" max="5" width="9.00390625" style="0" customWidth="1"/>
    <col min="6" max="6" width="19.28125" style="0" customWidth="1"/>
    <col min="7" max="7" width="10.421875" style="0" customWidth="1"/>
  </cols>
  <sheetData>
    <row r="1" spans="1:7" ht="15.75" thickBot="1">
      <c r="A1" s="10" t="s">
        <v>0</v>
      </c>
      <c r="B1" s="11"/>
      <c r="C1" s="4"/>
      <c r="D1" s="9" t="s">
        <v>1</v>
      </c>
      <c r="E1" s="4"/>
      <c r="F1" s="4"/>
      <c r="G1" s="4"/>
    </row>
    <row r="2" spans="1:7" ht="15">
      <c r="A2" s="67" t="s">
        <v>2</v>
      </c>
      <c r="B2" s="68">
        <v>800</v>
      </c>
      <c r="C2" s="17"/>
      <c r="D2" s="61" t="s">
        <v>3</v>
      </c>
      <c r="F2" s="54" t="s">
        <v>4</v>
      </c>
      <c r="G2" s="55" t="s">
        <v>5</v>
      </c>
    </row>
    <row r="3" spans="1:7" ht="15">
      <c r="A3" s="67" t="s">
        <v>6</v>
      </c>
      <c r="B3" s="68">
        <v>4</v>
      </c>
      <c r="C3" s="17"/>
      <c r="D3" s="62" t="s">
        <v>7</v>
      </c>
      <c r="F3" s="25" t="s">
        <v>8</v>
      </c>
      <c r="G3" s="56">
        <v>20</v>
      </c>
    </row>
    <row r="4" spans="1:7" ht="13.5" thickBot="1">
      <c r="A4" s="25"/>
      <c r="B4" s="58"/>
      <c r="C4" s="18"/>
      <c r="D4" s="63" t="s">
        <v>9</v>
      </c>
      <c r="F4" s="25" t="s">
        <v>10</v>
      </c>
      <c r="G4" s="56">
        <v>25</v>
      </c>
    </row>
    <row r="5" spans="1:7" ht="13.5" thickBot="1">
      <c r="A5" s="64" t="s">
        <v>11</v>
      </c>
      <c r="B5" s="65">
        <v>44.4444</v>
      </c>
      <c r="C5" s="66" t="s">
        <v>12</v>
      </c>
      <c r="D5" s="16"/>
      <c r="F5" s="25" t="s">
        <v>13</v>
      </c>
      <c r="G5" s="56">
        <v>60</v>
      </c>
    </row>
    <row r="6" spans="6:7" ht="13.5" thickBot="1">
      <c r="F6" s="25" t="s">
        <v>14</v>
      </c>
      <c r="G6" s="56">
        <v>30</v>
      </c>
    </row>
    <row r="7" spans="1:7" ht="12.75">
      <c r="A7" s="20" t="s">
        <v>15</v>
      </c>
      <c r="B7" s="21" t="s">
        <v>16</v>
      </c>
      <c r="C7" s="22" t="s">
        <v>5</v>
      </c>
      <c r="D7" s="23" t="s">
        <v>17</v>
      </c>
      <c r="E7" s="24"/>
      <c r="F7" s="57" t="s">
        <v>18</v>
      </c>
      <c r="G7" s="56">
        <v>0</v>
      </c>
    </row>
    <row r="8" spans="1:7" ht="12.75">
      <c r="A8" s="25"/>
      <c r="B8" s="26"/>
      <c r="C8" s="26"/>
      <c r="D8" s="27" t="s">
        <v>19</v>
      </c>
      <c r="E8" s="28" t="s">
        <v>20</v>
      </c>
      <c r="F8" s="57" t="s">
        <v>21</v>
      </c>
      <c r="G8" s="56">
        <v>0</v>
      </c>
    </row>
    <row r="9" spans="1:7" ht="12.75">
      <c r="A9" s="12" t="s">
        <v>22</v>
      </c>
      <c r="B9" s="7">
        <f>((B2*(B2*0.5))/2)/10000</f>
        <v>16</v>
      </c>
      <c r="C9" s="7">
        <f>((B5/100)*B3)*B9</f>
        <v>28.444416</v>
      </c>
      <c r="D9" s="5">
        <f>B2</f>
        <v>800</v>
      </c>
      <c r="E9" s="13">
        <f>B2*0.5</f>
        <v>400</v>
      </c>
      <c r="F9" s="57" t="s">
        <v>23</v>
      </c>
      <c r="G9" s="56">
        <v>0</v>
      </c>
    </row>
    <row r="10" spans="1:7" ht="12.75">
      <c r="A10" s="69" t="s">
        <v>24</v>
      </c>
      <c r="B10" s="70">
        <f>(((B2*0.5)*(B2*0.5))/10000)/2</f>
        <v>8</v>
      </c>
      <c r="C10" s="70">
        <f>((B5/100)*B3)*B10</f>
        <v>14.222208</v>
      </c>
      <c r="D10" s="71">
        <f>SQRT(((B2/2)*(B2/2))+((B2/2)*(B2/2)))</f>
        <v>565.685424949238</v>
      </c>
      <c r="E10" s="72">
        <f>D10/2</f>
        <v>282.842712474619</v>
      </c>
      <c r="F10" s="57"/>
      <c r="G10" s="58"/>
    </row>
    <row r="11" spans="1:7" ht="15.75" thickBot="1">
      <c r="A11" s="14" t="s">
        <v>25</v>
      </c>
      <c r="B11" s="8">
        <f>(((B2*0.5)*(B2*0.5))/10000)/2</f>
        <v>8</v>
      </c>
      <c r="C11" s="8">
        <f>((B5/100)*B3)*B11</f>
        <v>14.222208</v>
      </c>
      <c r="D11" s="6">
        <f>SQRT(((B2/2)*(B2/2))+((B2/2)*(B2/2)))</f>
        <v>565.685424949238</v>
      </c>
      <c r="E11" s="15">
        <f>D11/2</f>
        <v>282.842712474619</v>
      </c>
      <c r="F11" s="59" t="s">
        <v>26</v>
      </c>
      <c r="G11" s="60">
        <f>SUM(G3:G9)</f>
        <v>135</v>
      </c>
    </row>
    <row r="12" spans="1:5" ht="12.75">
      <c r="A12" s="69" t="s">
        <v>27</v>
      </c>
      <c r="B12" s="70">
        <f>(((B2/2.6666)*(B2/1.6))/2)/10000</f>
        <v>7.500187504687618</v>
      </c>
      <c r="C12" s="70">
        <f>((B5/100)*B3)*B12</f>
        <v>13.333653341333536</v>
      </c>
      <c r="D12" s="71">
        <f>B2/1.6</f>
        <v>500</v>
      </c>
      <c r="E12" s="72">
        <f>B2/2.6666</f>
        <v>300.0075001875047</v>
      </c>
    </row>
    <row r="13" spans="1:5" ht="12.75">
      <c r="A13" s="14" t="s">
        <v>28</v>
      </c>
      <c r="B13" s="8">
        <f>(((B2/2.6666)*(B2/1.6))/2)/10000</f>
        <v>7.500187504687618</v>
      </c>
      <c r="C13" s="8">
        <f>((B5/100)*B3)*B13</f>
        <v>13.333653341333536</v>
      </c>
      <c r="D13" s="6">
        <f>B2/1.6</f>
        <v>500</v>
      </c>
      <c r="E13" s="15">
        <f>B2/2.6666</f>
        <v>300.0075001875047</v>
      </c>
    </row>
    <row r="14" spans="1:5" ht="12.75">
      <c r="A14" s="69" t="s">
        <v>29</v>
      </c>
      <c r="B14" s="70">
        <f>(((B2/5.3333)*(B2/4))/2)/10000</f>
        <v>1.500009375058594</v>
      </c>
      <c r="C14" s="70">
        <f>((B5/100)*B3)*B14</f>
        <v>2.6666806667541674</v>
      </c>
      <c r="D14" s="71">
        <f>B2/4</f>
        <v>200</v>
      </c>
      <c r="E14" s="72">
        <f>B2/5.3333</f>
        <v>150.0009375058594</v>
      </c>
    </row>
    <row r="15" spans="1:6" ht="13.5" thickBot="1">
      <c r="A15" s="14" t="s">
        <v>30</v>
      </c>
      <c r="B15" s="8">
        <f>(((B2/5.3333)*(B2/4))/2)/10000</f>
        <v>1.500009375058594</v>
      </c>
      <c r="C15" s="8">
        <f>((B5/100)*B3)*B15</f>
        <v>2.6666806667541674</v>
      </c>
      <c r="D15" s="6">
        <f>B2/4</f>
        <v>200</v>
      </c>
      <c r="E15" s="15">
        <f>B2/5.3333</f>
        <v>150.0009375058594</v>
      </c>
      <c r="F15" s="19"/>
    </row>
    <row r="16" spans="1:6" ht="13.5" thickBot="1">
      <c r="A16" s="69" t="s">
        <v>31</v>
      </c>
      <c r="B16" s="70">
        <f>((((B2/5.3333)*(B2/3.0769))/2)/2)/10000</f>
        <v>0.975013406388634</v>
      </c>
      <c r="C16" s="70">
        <f>((B5/100)*B3)*B16</f>
        <v>1.7333554335559602</v>
      </c>
      <c r="D16" s="71">
        <f>B2/5</f>
        <v>160</v>
      </c>
      <c r="E16" s="72">
        <f>B2/5.3333</f>
        <v>150.0009375058594</v>
      </c>
      <c r="F16" s="53" t="s">
        <v>32</v>
      </c>
    </row>
    <row r="17" spans="1:6" ht="13.5" thickBot="1">
      <c r="A17" s="14" t="s">
        <v>33</v>
      </c>
      <c r="B17" s="8">
        <f>(B2*(B2/8))/10000</f>
        <v>8</v>
      </c>
      <c r="C17" s="8">
        <f>((B5/100)*B3)*B17</f>
        <v>14.222208</v>
      </c>
      <c r="D17" s="6">
        <f>B2</f>
        <v>800</v>
      </c>
      <c r="E17" s="15">
        <f>B2/8</f>
        <v>100</v>
      </c>
      <c r="F17" s="53" t="s">
        <v>34</v>
      </c>
    </row>
    <row r="18" spans="1:5" ht="15.75" thickBot="1">
      <c r="A18" s="49" t="s">
        <v>35</v>
      </c>
      <c r="B18" s="50">
        <f>SUM(B9:B17)</f>
        <v>58.97540716588106</v>
      </c>
      <c r="C18" s="51">
        <f>SUM(C9:C17)</f>
        <v>104.84506344973134</v>
      </c>
      <c r="D18" s="50"/>
      <c r="E18" s="52"/>
    </row>
    <row r="19" spans="1:4" ht="6.75" customHeight="1" thickBot="1">
      <c r="A19" s="1"/>
      <c r="B19" s="3"/>
      <c r="C19" s="2"/>
      <c r="D19" s="2"/>
    </row>
    <row r="20" spans="1:6" ht="15">
      <c r="A20" s="29" t="s">
        <v>36</v>
      </c>
      <c r="B20" s="30">
        <f>B2/800</f>
        <v>1</v>
      </c>
      <c r="C20" s="31"/>
      <c r="D20" s="32" t="s">
        <v>37</v>
      </c>
      <c r="E20" s="33">
        <f>B2</f>
        <v>800</v>
      </c>
      <c r="F20" s="34"/>
    </row>
    <row r="21" spans="1:6" ht="15">
      <c r="A21" s="35" t="s">
        <v>38</v>
      </c>
      <c r="B21" s="36">
        <f>B9+(B17/2)</f>
        <v>20</v>
      </c>
      <c r="C21" s="37"/>
      <c r="D21" s="38" t="s">
        <v>39</v>
      </c>
      <c r="E21" s="39">
        <f>(B2/2)+(B2/13.3333)</f>
        <v>460.000150000375</v>
      </c>
      <c r="F21" s="40"/>
    </row>
    <row r="22" spans="1:6" ht="15">
      <c r="A22" s="35" t="s">
        <v>40</v>
      </c>
      <c r="B22" s="36">
        <f>(C18+G11)/B21</f>
        <v>11.992253172486567</v>
      </c>
      <c r="C22" s="37"/>
      <c r="D22" s="38" t="s">
        <v>41</v>
      </c>
      <c r="E22" s="41">
        <f>(B3*6)/(E21/100)</f>
        <v>5.217389603020876</v>
      </c>
      <c r="F22" s="40"/>
    </row>
    <row r="23" spans="1:6" ht="15">
      <c r="A23" s="35" t="s">
        <v>42</v>
      </c>
      <c r="B23" s="39">
        <f>C18+G11</f>
        <v>239.84506344973136</v>
      </c>
      <c r="C23" s="37"/>
      <c r="D23" s="38" t="s">
        <v>43</v>
      </c>
      <c r="E23" s="41">
        <f>(B2/160)</f>
        <v>5</v>
      </c>
      <c r="F23" s="42" t="s">
        <v>46</v>
      </c>
    </row>
    <row r="24" spans="1:6" ht="15.75" thickBot="1">
      <c r="A24" s="43" t="s">
        <v>44</v>
      </c>
      <c r="B24" s="44">
        <f>B2/3.8095</f>
        <v>210.00131250820317</v>
      </c>
      <c r="C24" s="45"/>
      <c r="D24" s="46" t="s">
        <v>45</v>
      </c>
      <c r="E24" s="47">
        <f>B2/22.8571</f>
        <v>35.00006562512305</v>
      </c>
      <c r="F24" s="48" t="s">
        <v>46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Pipros-Berechnung</dc:title>
  <dc:subject/>
  <dc:creator>Spunki</dc:creator>
  <cp:keywords/>
  <dc:description/>
  <cp:lastModifiedBy>Sven</cp:lastModifiedBy>
  <dcterms:created xsi:type="dcterms:W3CDTF">2000-01-03T00:36:35Z</dcterms:created>
  <dcterms:modified xsi:type="dcterms:W3CDTF">2009-09-11T16:30:11Z</dcterms:modified>
  <cp:category/>
  <cp:version/>
  <cp:contentType/>
  <cp:contentStatus/>
</cp:coreProperties>
</file>